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4235" windowHeight="81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<sst xmlns="http://schemas.openxmlformats.org/spreadsheetml/2006/main" count="91" uniqueCount="54">
  <si>
    <t>Date of Birth:</t>
  </si>
  <si>
    <t>Date of Injury:</t>
  </si>
  <si>
    <t>AWW:</t>
  </si>
  <si>
    <t>TTD Rate:</t>
  </si>
  <si>
    <t>PPD Rate:</t>
  </si>
  <si>
    <t>Life Expectancy:</t>
  </si>
  <si>
    <t>SOCIAL SECURITY REVERSE OFFSET WORKSHEET</t>
  </si>
  <si>
    <t>Initial 80% ACE:</t>
  </si>
  <si>
    <t>Index*:</t>
  </si>
  <si>
    <t>Redetermined 80% ACE:</t>
  </si>
  <si>
    <t>X 12/52</t>
  </si>
  <si>
    <t>Limit (Higher)</t>
  </si>
  <si>
    <t>Initial MBA:</t>
  </si>
  <si>
    <t>Weekly balance to employee:</t>
  </si>
  <si>
    <t>PTD</t>
  </si>
  <si>
    <t>Period</t>
  </si>
  <si>
    <t>Weeks</t>
  </si>
  <si>
    <t>Weekly Balance                  (payment)</t>
  </si>
  <si>
    <t>Gross Value</t>
  </si>
  <si>
    <t>Interest Rate (per annum)</t>
  </si>
  <si>
    <t>Present Value</t>
  </si>
  <si>
    <t>Net Present Value</t>
  </si>
  <si>
    <t>TOTALS:</t>
  </si>
  <si>
    <t>Attorney Fees on PTD</t>
  </si>
  <si>
    <t>Attorney Fees Rate</t>
  </si>
  <si>
    <t xml:space="preserve">Attorney fees are only payable for the first 500 weeks of PTD (DWD 80.43(3)).  There is no credit for past fees during periods of TTD or TPD. </t>
  </si>
  <si>
    <t>NET PROCEEDS TO CLAIMANT</t>
  </si>
  <si>
    <t>PTD Proceeds to Claimant</t>
  </si>
  <si>
    <t>1st Redetermination:</t>
  </si>
  <si>
    <t>2nd Redetermination:</t>
  </si>
  <si>
    <t>3rd Redetermination:</t>
  </si>
  <si>
    <t>Attorney Fees:</t>
  </si>
  <si>
    <t>Attorney fees on balance:</t>
  </si>
  <si>
    <t>Present Value of PTD with Social Security Offset</t>
  </si>
  <si>
    <t>Healing Plateau:</t>
  </si>
  <si>
    <t>1st Redetermination Date:</t>
  </si>
  <si>
    <t>SSD Year of Entitlement:</t>
  </si>
  <si>
    <t>Initial Offset:</t>
  </si>
  <si>
    <t xml:space="preserve">*  Estimated index rates are based on past rates.  Attorney fees of 20% of the weekly balance are due in addition to (rather than withheld from) TTD. The offset stops when attorney fees plus the weekly balance exceed the TTD rate.    </t>
  </si>
  <si>
    <t>Interest Rate (per annum):</t>
  </si>
  <si>
    <t xml:space="preserve">The first period should be from the date of healing to either: (a) when social security reverse offset begins, or (b) date of 1st redetermination.  Thereafter, periods should be three years between future redeterminations, until offsets terminate.  The last period should be from the end of social security offsets through the claimant's life expectancy. </t>
  </si>
  <si>
    <t>MUST FILL IN "PERIOD" AND "WEEKS" BELOW</t>
  </si>
  <si>
    <t>Claimant:</t>
  </si>
  <si>
    <t>Calculate/Insert the number of weeks in each period</t>
  </si>
  <si>
    <t>Weekly WC before offset:</t>
  </si>
  <si>
    <t>10/7/03 - 12/31/03</t>
  </si>
  <si>
    <t>1/1/04 - 12/31/06</t>
  </si>
  <si>
    <t>1/1/2007 - 12/31/09</t>
  </si>
  <si>
    <t>1/1/10 - 12/31/32</t>
  </si>
  <si>
    <t>1/1/10 - 5/1/13</t>
  </si>
  <si>
    <t>5/1/13 - 12/31/32</t>
  </si>
  <si>
    <t>D****** S****</t>
  </si>
  <si>
    <t>*/*/1948</t>
  </si>
  <si>
    <r>
      <t xml:space="preserve">Must provide answers where </t>
    </r>
    <r>
      <rPr>
        <b/>
        <sz val="10"/>
        <color indexed="10"/>
        <rFont val="Arial"/>
        <family val="0"/>
      </rPr>
      <t>red</t>
    </r>
    <r>
      <rPr>
        <sz val="10"/>
        <color indexed="10"/>
        <rFont val="Arial"/>
        <family val="0"/>
      </rPr>
      <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</si>
</sst>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d/yy;@"/>
    <numFmt numFmtId="167" formatCode="[$-409]h:mm:ss\ AM/PM"/>
  </numFmts>
  <fonts count="5">
    <font>
      <sz val="10"/>
      <name val="Arial"/>
      <family val="0"/>
    </font>
    <font>
      <sz val="10"/>
      <color indexed="10"/>
      <name val="Arial"/>
      <family val="0"/>
    </font>
    <font>
      <b/>
      <u val="single"/>
      <sz val="10"/>
      <name val="Arial"/>
      <family val="0"/>
    </font>
    <font>
      <b/>
      <sz val="10"/>
      <color indexed="10"/>
      <name val="Arial"/>
      <family val="0"/>
    </font>
    <font>
      <b/>
      <sz val="10"/>
      <name val="Arial"/>
      <family val="0"/>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20">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medium"/>
    </border>
    <border>
      <left>
        <color indexed="63"/>
      </left>
      <right>
        <color indexed="63"/>
      </right>
      <top style="thin"/>
      <bottom style="medium"/>
    </border>
    <border>
      <left style="thin"/>
      <right>
        <color indexed="63"/>
      </right>
      <top style="thin"/>
      <bottom style="medium"/>
    </border>
    <border>
      <left>
        <color indexed="63"/>
      </left>
      <right style="thin"/>
      <top style="thin"/>
      <bottom style="medium"/>
    </border>
    <border>
      <left style="thin"/>
      <right style="thin"/>
      <top>
        <color indexed="63"/>
      </top>
      <bottom>
        <color indexed="63"/>
      </bottom>
    </border>
    <border>
      <left>
        <color indexed="63"/>
      </left>
      <right style="thin"/>
      <top>
        <color indexed="63"/>
      </top>
      <bottom>
        <color indexed="63"/>
      </bottom>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thin"/>
    </border>
    <border>
      <left style="thin"/>
      <right style="thin"/>
      <top style="thin"/>
      <bottom>
        <color indexed="63"/>
      </bottom>
    </border>
    <border>
      <left style="thin"/>
      <right>
        <color indexed="63"/>
      </right>
      <top>
        <color indexed="63"/>
      </top>
      <bottom style="double"/>
    </border>
    <border>
      <left style="thin"/>
      <right style="thin"/>
      <top>
        <color indexed="63"/>
      </top>
      <bottom style="double"/>
    </border>
    <border>
      <left style="thin"/>
      <right style="thin"/>
      <top>
        <color indexed="63"/>
      </top>
      <bottom style="thick"/>
    </border>
    <border>
      <left style="thin"/>
      <right>
        <color indexed="63"/>
      </right>
      <top>
        <color indexed="63"/>
      </top>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0" fillId="0" borderId="0" xfId="0" applyFont="1" applyAlignment="1">
      <alignment/>
    </xf>
    <xf numFmtId="164" fontId="2" fillId="0" borderId="0" xfId="0" applyNumberFormat="1" applyFont="1" applyAlignment="1">
      <alignment/>
    </xf>
    <xf numFmtId="0" fontId="0" fillId="0" borderId="0" xfId="0" applyFont="1" applyAlignment="1">
      <alignment/>
    </xf>
    <xf numFmtId="164" fontId="4" fillId="0" borderId="0" xfId="0" applyNumberFormat="1" applyFont="1" applyAlignment="1">
      <alignment/>
    </xf>
    <xf numFmtId="0" fontId="0" fillId="0" borderId="0" xfId="0" applyFont="1" applyAlignment="1">
      <alignment/>
    </xf>
    <xf numFmtId="164" fontId="0" fillId="0" borderId="1" xfId="0" applyNumberFormat="1" applyFont="1" applyBorder="1" applyAlignment="1">
      <alignment/>
    </xf>
    <xf numFmtId="0" fontId="0" fillId="0" borderId="2" xfId="0" applyFont="1" applyBorder="1" applyAlignment="1">
      <alignment horizontal="left"/>
    </xf>
    <xf numFmtId="0" fontId="0" fillId="0" borderId="3" xfId="0" applyFont="1" applyBorder="1" applyAlignment="1">
      <alignment/>
    </xf>
    <xf numFmtId="0" fontId="0" fillId="0" borderId="0" xfId="0" applyFont="1" applyBorder="1" applyAlignment="1">
      <alignment/>
    </xf>
    <xf numFmtId="164" fontId="0" fillId="0" borderId="3" xfId="0" applyNumberFormat="1" applyFont="1" applyBorder="1" applyAlignment="1">
      <alignment/>
    </xf>
    <xf numFmtId="14" fontId="0" fillId="0" borderId="0" xfId="0" applyNumberFormat="1" applyFont="1" applyBorder="1" applyAlignment="1">
      <alignment horizontal="left"/>
    </xf>
    <xf numFmtId="164" fontId="3" fillId="0" borderId="3" xfId="0" applyNumberFormat="1" applyFont="1" applyBorder="1" applyAlignment="1">
      <alignment/>
    </xf>
    <xf numFmtId="7" fontId="3" fillId="2" borderId="0" xfId="0" applyNumberFormat="1" applyFont="1" applyFill="1" applyBorder="1" applyAlignment="1">
      <alignment horizontal="left"/>
    </xf>
    <xf numFmtId="7" fontId="0" fillId="0" borderId="0" xfId="0" applyNumberFormat="1" applyFont="1" applyBorder="1" applyAlignment="1">
      <alignment horizontal="left"/>
    </xf>
    <xf numFmtId="0" fontId="4" fillId="0" borderId="3" xfId="0" applyFont="1" applyBorder="1" applyAlignment="1">
      <alignment/>
    </xf>
    <xf numFmtId="38" fontId="0" fillId="0" borderId="0" xfId="0" applyNumberFormat="1" applyFont="1" applyBorder="1" applyAlignment="1">
      <alignment horizontal="left"/>
    </xf>
    <xf numFmtId="1" fontId="3" fillId="2" borderId="0" xfId="0" applyNumberFormat="1" applyFont="1" applyFill="1" applyBorder="1" applyAlignment="1">
      <alignment horizontal="left"/>
    </xf>
    <xf numFmtId="1" fontId="0" fillId="0" borderId="0" xfId="0" applyNumberFormat="1" applyFont="1" applyBorder="1" applyAlignment="1">
      <alignment horizontal="left"/>
    </xf>
    <xf numFmtId="164" fontId="3" fillId="2" borderId="0" xfId="0" applyNumberFormat="1" applyFont="1" applyFill="1" applyBorder="1" applyAlignment="1">
      <alignment horizontal="left"/>
    </xf>
    <xf numFmtId="10" fontId="3" fillId="2" borderId="0" xfId="0" applyNumberFormat="1" applyFont="1" applyFill="1" applyBorder="1" applyAlignment="1">
      <alignment horizontal="left"/>
    </xf>
    <xf numFmtId="164" fontId="3" fillId="0" borderId="2" xfId="0" applyNumberFormat="1" applyFont="1" applyFill="1" applyBorder="1" applyAlignment="1">
      <alignment/>
    </xf>
    <xf numFmtId="164" fontId="3" fillId="0" borderId="2" xfId="0" applyNumberFormat="1" applyFont="1" applyFill="1" applyBorder="1" applyAlignment="1">
      <alignment horizontal="left"/>
    </xf>
    <xf numFmtId="164" fontId="0" fillId="0" borderId="0" xfId="0" applyNumberFormat="1" applyFont="1" applyAlignment="1">
      <alignment/>
    </xf>
    <xf numFmtId="0" fontId="4" fillId="3" borderId="1" xfId="0" applyFont="1" applyFill="1" applyBorder="1" applyAlignment="1">
      <alignment/>
    </xf>
    <xf numFmtId="0" fontId="0" fillId="3" borderId="2" xfId="0" applyFont="1" applyFill="1" applyBorder="1" applyAlignment="1">
      <alignment/>
    </xf>
    <xf numFmtId="0" fontId="0" fillId="0" borderId="3" xfId="0" applyFont="1" applyFill="1" applyBorder="1" applyAlignment="1">
      <alignment/>
    </xf>
    <xf numFmtId="0" fontId="0" fillId="0" borderId="0" xfId="0" applyFont="1" applyFill="1" applyBorder="1" applyAlignment="1">
      <alignment/>
    </xf>
    <xf numFmtId="0" fontId="4" fillId="3" borderId="3" xfId="0" applyFont="1" applyFill="1" applyBorder="1" applyAlignment="1">
      <alignment/>
    </xf>
    <xf numFmtId="0" fontId="0" fillId="3" borderId="0" xfId="0" applyFont="1" applyFill="1" applyBorder="1" applyAlignment="1">
      <alignment/>
    </xf>
    <xf numFmtId="0" fontId="0" fillId="3" borderId="4" xfId="0" applyFont="1" applyFill="1" applyBorder="1" applyAlignment="1">
      <alignment/>
    </xf>
    <xf numFmtId="0" fontId="4" fillId="0" borderId="5" xfId="0" applyFont="1" applyBorder="1" applyAlignment="1">
      <alignment wrapText="1"/>
    </xf>
    <xf numFmtId="1" fontId="4" fillId="0" borderId="5" xfId="0" applyNumberFormat="1" applyFont="1" applyBorder="1" applyAlignment="1">
      <alignment/>
    </xf>
    <xf numFmtId="0" fontId="0" fillId="0" borderId="5" xfId="0" applyFont="1" applyBorder="1" applyAlignment="1">
      <alignment/>
    </xf>
    <xf numFmtId="0" fontId="4" fillId="0" borderId="6" xfId="0" applyFont="1" applyBorder="1" applyAlignment="1">
      <alignment wrapText="1"/>
    </xf>
    <xf numFmtId="0" fontId="0" fillId="0" borderId="7" xfId="0" applyFont="1" applyBorder="1" applyAlignment="1">
      <alignment/>
    </xf>
    <xf numFmtId="0" fontId="0" fillId="0" borderId="8" xfId="0" applyFont="1" applyBorder="1" applyAlignment="1">
      <alignment/>
    </xf>
    <xf numFmtId="164" fontId="0" fillId="0" borderId="0" xfId="0" applyNumberFormat="1" applyFont="1" applyBorder="1" applyAlignment="1">
      <alignment/>
    </xf>
    <xf numFmtId="0" fontId="0" fillId="0" borderId="9" xfId="0" applyFont="1" applyBorder="1" applyAlignment="1">
      <alignment/>
    </xf>
    <xf numFmtId="164" fontId="0" fillId="0" borderId="9" xfId="0" applyNumberFormat="1" applyFont="1" applyBorder="1" applyAlignment="1">
      <alignment/>
    </xf>
    <xf numFmtId="0" fontId="0" fillId="0" borderId="10" xfId="0" applyFont="1" applyFill="1" applyBorder="1" applyAlignment="1">
      <alignment/>
    </xf>
    <xf numFmtId="0" fontId="0" fillId="0" borderId="11" xfId="0" applyFont="1" applyBorder="1" applyAlignment="1">
      <alignment/>
    </xf>
    <xf numFmtId="0" fontId="0" fillId="0" borderId="12" xfId="0" applyFont="1" applyBorder="1" applyAlignment="1">
      <alignment/>
    </xf>
    <xf numFmtId="164" fontId="0" fillId="0" borderId="13" xfId="0" applyNumberFormat="1" applyFont="1" applyBorder="1" applyAlignment="1">
      <alignment/>
    </xf>
    <xf numFmtId="0" fontId="0" fillId="3" borderId="14" xfId="0" applyFont="1" applyFill="1" applyBorder="1" applyAlignment="1">
      <alignment horizontal="center" vertical="top"/>
    </xf>
    <xf numFmtId="0" fontId="4" fillId="3" borderId="15" xfId="0" applyFont="1" applyFill="1" applyBorder="1" applyAlignment="1">
      <alignment horizontal="center" vertical="top" wrapText="1"/>
    </xf>
    <xf numFmtId="0" fontId="0" fillId="0" borderId="1" xfId="0" applyFont="1" applyBorder="1" applyAlignment="1">
      <alignment/>
    </xf>
    <xf numFmtId="0" fontId="0" fillId="0" borderId="15" xfId="0" applyFont="1" applyBorder="1" applyAlignment="1">
      <alignment/>
    </xf>
    <xf numFmtId="164" fontId="0" fillId="0" borderId="15" xfId="0" applyNumberFormat="1" applyFont="1" applyBorder="1" applyAlignment="1">
      <alignment/>
    </xf>
    <xf numFmtId="10" fontId="0" fillId="0" borderId="15" xfId="0" applyNumberFormat="1" applyFont="1" applyBorder="1" applyAlignment="1">
      <alignment/>
    </xf>
    <xf numFmtId="8" fontId="0" fillId="0" borderId="15" xfId="0" applyNumberFormat="1" applyFont="1" applyBorder="1" applyAlignment="1">
      <alignment/>
    </xf>
    <xf numFmtId="164" fontId="0" fillId="0" borderId="8" xfId="0" applyNumberFormat="1" applyFont="1" applyBorder="1" applyAlignment="1">
      <alignment/>
    </xf>
    <xf numFmtId="10" fontId="0" fillId="0" borderId="8" xfId="0" applyNumberFormat="1" applyFont="1" applyBorder="1" applyAlignment="1">
      <alignment/>
    </xf>
    <xf numFmtId="8" fontId="0" fillId="0" borderId="8" xfId="0" applyNumberFormat="1" applyFont="1" applyBorder="1" applyAlignment="1">
      <alignment/>
    </xf>
    <xf numFmtId="14" fontId="0" fillId="0" borderId="3" xfId="0" applyNumberFormat="1" applyFont="1" applyBorder="1" applyAlignment="1">
      <alignment/>
    </xf>
    <xf numFmtId="0" fontId="0" fillId="0" borderId="16" xfId="0" applyFont="1" applyBorder="1" applyAlignment="1">
      <alignment/>
    </xf>
    <xf numFmtId="0" fontId="0" fillId="0" borderId="17" xfId="0" applyFont="1" applyBorder="1" applyAlignment="1">
      <alignment/>
    </xf>
    <xf numFmtId="164" fontId="0" fillId="0" borderId="17" xfId="0" applyNumberFormat="1" applyFont="1" applyBorder="1" applyAlignment="1">
      <alignment/>
    </xf>
    <xf numFmtId="10" fontId="0" fillId="0" borderId="17" xfId="0" applyNumberFormat="1" applyFont="1" applyBorder="1" applyAlignment="1">
      <alignment/>
    </xf>
    <xf numFmtId="8" fontId="0" fillId="0" borderId="17" xfId="0" applyNumberFormat="1" applyFont="1" applyBorder="1" applyAlignment="1">
      <alignment/>
    </xf>
    <xf numFmtId="0" fontId="0" fillId="3" borderId="18" xfId="0" applyFont="1" applyFill="1" applyBorder="1" applyAlignment="1">
      <alignment/>
    </xf>
    <xf numFmtId="164" fontId="4" fillId="3" borderId="19" xfId="0" applyNumberFormat="1" applyFont="1" applyFill="1" applyBorder="1" applyAlignment="1">
      <alignment horizontal="right"/>
    </xf>
    <xf numFmtId="3" fontId="4" fillId="3" borderId="18" xfId="0" applyNumberFormat="1" applyFont="1" applyFill="1" applyBorder="1" applyAlignment="1">
      <alignment/>
    </xf>
    <xf numFmtId="164" fontId="4" fillId="3" borderId="18" xfId="0" applyNumberFormat="1" applyFont="1" applyFill="1" applyBorder="1" applyAlignment="1">
      <alignment/>
    </xf>
    <xf numFmtId="0" fontId="4" fillId="3" borderId="15" xfId="0" applyFont="1" applyFill="1" applyBorder="1" applyAlignment="1">
      <alignment horizontal="center" vertical="top"/>
    </xf>
    <xf numFmtId="14" fontId="0" fillId="0" borderId="17" xfId="0" applyNumberFormat="1" applyFont="1" applyBorder="1" applyAlignment="1">
      <alignment/>
    </xf>
    <xf numFmtId="0" fontId="0" fillId="0" borderId="0" xfId="0" applyFont="1" applyAlignment="1">
      <alignment horizontal="center"/>
    </xf>
    <xf numFmtId="0" fontId="2" fillId="0" borderId="0" xfId="0" applyFont="1" applyAlignment="1">
      <alignment/>
    </xf>
    <xf numFmtId="3" fontId="0" fillId="0" borderId="17" xfId="0" applyNumberFormat="1" applyFont="1" applyBorder="1" applyAlignment="1">
      <alignment/>
    </xf>
    <xf numFmtId="164" fontId="0" fillId="0" borderId="2" xfId="0" applyNumberFormat="1" applyFont="1" applyBorder="1" applyAlignment="1">
      <alignment wrapText="1"/>
    </xf>
    <xf numFmtId="0" fontId="0" fillId="0" borderId="2" xfId="0" applyFont="1" applyBorder="1" applyAlignment="1">
      <alignment wrapText="1"/>
    </xf>
    <xf numFmtId="0" fontId="0" fillId="0" borderId="0" xfId="0" applyFont="1" applyAlignment="1">
      <alignment wrapText="1"/>
    </xf>
    <xf numFmtId="0" fontId="0" fillId="0" borderId="0" xfId="0" applyFont="1" applyFill="1" applyBorder="1" applyAlignment="1">
      <alignment wrapText="1"/>
    </xf>
  </cellXfs>
  <cellStyles count="6">
    <cellStyle name="Normal" xfId="0"/>
    <cellStyle name="Comma" xfId="15"/>
    <cellStyle name="Comma [0]" xfId="16"/>
    <cellStyle name="Currency" xfId="17"/>
    <cellStyle name="Currency [0]" xfId="18"/>
    <cellStyle name="Percent" xfId="19"/>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workbookViewId="0" topLeftCell="A1">
      <selection activeCell="E22" sqref="E22"/>
    </sheetView>
  </sheetViews>
  <sheetFormatPr defaultColWidth="9.140625" defaultRowHeight="12.75"/>
  <cols>
    <col min="1" max="1" width="26.57421875" style="5" customWidth="1"/>
    <col min="2" max="2" width="17.7109375" style="5" customWidth="1"/>
    <col min="3" max="3" width="10.28125" style="5" customWidth="1"/>
    <col min="4" max="4" width="12.00390625" style="5" customWidth="1"/>
    <col min="5" max="5" width="17.00390625" style="5" customWidth="1"/>
    <col min="6" max="6" width="9.8515625" style="5" customWidth="1"/>
    <col min="7" max="7" width="13.57421875" style="5" customWidth="1"/>
    <col min="8" max="8" width="18.421875" style="5" customWidth="1"/>
    <col min="9" max="10" width="9.140625" style="5" customWidth="1"/>
    <col min="11" max="11" width="17.140625" style="5" customWidth="1"/>
    <col min="12" max="16384" width="9.140625" style="5" customWidth="1"/>
  </cols>
  <sheetData>
    <row r="1" spans="1:3" s="3" customFormat="1" ht="12.75">
      <c r="A1" s="1"/>
      <c r="B1" s="1"/>
      <c r="C1" s="2" t="s">
        <v>33</v>
      </c>
    </row>
    <row r="2" s="3" customFormat="1" ht="13.5" customHeight="1">
      <c r="C2" s="2"/>
    </row>
    <row r="3" spans="1:3" s="3" customFormat="1" ht="27.75" customHeight="1">
      <c r="A3" s="3" t="s">
        <v>53</v>
      </c>
      <c r="C3" s="2"/>
    </row>
    <row r="4" spans="1:2" ht="12" customHeight="1">
      <c r="A4" s="3"/>
      <c r="B4" s="4"/>
    </row>
    <row r="5" spans="1:5" ht="12.75">
      <c r="A5" s="6" t="s">
        <v>42</v>
      </c>
      <c r="B5" s="7" t="s">
        <v>51</v>
      </c>
      <c r="C5" s="8"/>
      <c r="D5" s="9"/>
      <c r="E5" s="9"/>
    </row>
    <row r="6" spans="1:5" ht="12.75">
      <c r="A6" s="10" t="s">
        <v>0</v>
      </c>
      <c r="B6" s="11" t="s">
        <v>52</v>
      </c>
      <c r="C6" s="8"/>
      <c r="D6" s="9"/>
      <c r="E6" s="9"/>
    </row>
    <row r="7" spans="1:5" ht="12.75">
      <c r="A7" s="10" t="s">
        <v>1</v>
      </c>
      <c r="B7" s="11">
        <v>36951</v>
      </c>
      <c r="C7" s="8"/>
      <c r="D7" s="9"/>
      <c r="E7" s="9"/>
    </row>
    <row r="8" spans="1:5" ht="12.75">
      <c r="A8" s="12" t="s">
        <v>2</v>
      </c>
      <c r="B8" s="13">
        <v>836.47</v>
      </c>
      <c r="C8" s="8"/>
      <c r="D8" s="9"/>
      <c r="E8" s="9"/>
    </row>
    <row r="9" spans="1:5" ht="12.75">
      <c r="A9" s="10" t="s">
        <v>3</v>
      </c>
      <c r="B9" s="14">
        <f>B8*2/3</f>
        <v>557.6466666666666</v>
      </c>
      <c r="C9" s="15"/>
      <c r="D9" s="9"/>
      <c r="E9" s="9"/>
    </row>
    <row r="10" spans="1:5" ht="12.75">
      <c r="A10" s="10" t="s">
        <v>31</v>
      </c>
      <c r="B10" s="14">
        <f>B9*0.2</f>
        <v>111.52933333333334</v>
      </c>
      <c r="C10" s="15"/>
      <c r="D10" s="9"/>
      <c r="E10" s="9"/>
    </row>
    <row r="11" spans="1:5" ht="12.75">
      <c r="A11" s="10" t="s">
        <v>4</v>
      </c>
      <c r="B11" s="14">
        <v>184</v>
      </c>
      <c r="C11" s="8"/>
      <c r="D11" s="9"/>
      <c r="E11" s="9"/>
    </row>
    <row r="12" spans="1:5" ht="12.75">
      <c r="A12" s="10" t="s">
        <v>5</v>
      </c>
      <c r="B12" s="16">
        <v>29</v>
      </c>
      <c r="C12" s="8"/>
      <c r="D12" s="9"/>
      <c r="E12" s="9"/>
    </row>
    <row r="13" spans="1:5" ht="12.75">
      <c r="A13" s="10" t="s">
        <v>34</v>
      </c>
      <c r="B13" s="11">
        <v>37901</v>
      </c>
      <c r="C13" s="8"/>
      <c r="D13" s="9"/>
      <c r="E13" s="9"/>
    </row>
    <row r="14" spans="1:5" ht="12.75">
      <c r="A14" s="12" t="s">
        <v>36</v>
      </c>
      <c r="B14" s="17">
        <v>2001</v>
      </c>
      <c r="C14" s="8"/>
      <c r="D14" s="9"/>
      <c r="E14" s="9"/>
    </row>
    <row r="15" spans="1:5" ht="12.75">
      <c r="A15" s="10" t="s">
        <v>35</v>
      </c>
      <c r="B15" s="18">
        <f>B14+3</f>
        <v>2004</v>
      </c>
      <c r="C15" s="8"/>
      <c r="D15" s="9"/>
      <c r="E15" s="9"/>
    </row>
    <row r="16" spans="1:5" ht="12.75">
      <c r="A16" s="12" t="s">
        <v>12</v>
      </c>
      <c r="B16" s="19">
        <v>1589</v>
      </c>
      <c r="C16" s="8"/>
      <c r="D16" s="9"/>
      <c r="E16" s="9"/>
    </row>
    <row r="17" spans="1:5" ht="12.75">
      <c r="A17" s="12" t="s">
        <v>39</v>
      </c>
      <c r="B17" s="20">
        <v>0.06</v>
      </c>
      <c r="C17" s="8"/>
      <c r="D17" s="9"/>
      <c r="E17" s="9"/>
    </row>
    <row r="18" spans="1:5" ht="12.75">
      <c r="A18" s="12" t="s">
        <v>7</v>
      </c>
      <c r="B18" s="19">
        <v>2899.76</v>
      </c>
      <c r="C18" s="8"/>
      <c r="D18" s="9"/>
      <c r="E18" s="9"/>
    </row>
    <row r="19" spans="1:5" ht="18.75" customHeight="1">
      <c r="A19" s="21"/>
      <c r="B19" s="22"/>
      <c r="C19" s="9"/>
      <c r="D19" s="9"/>
      <c r="E19" s="9"/>
    </row>
    <row r="20" spans="1:2" ht="12.75">
      <c r="A20" s="12" t="s">
        <v>41</v>
      </c>
      <c r="B20" s="23"/>
    </row>
    <row r="23" spans="1:8" ht="12.75">
      <c r="A23" s="24" t="s">
        <v>6</v>
      </c>
      <c r="B23" s="25"/>
      <c r="C23" s="25"/>
      <c r="D23" s="25"/>
      <c r="E23" s="26"/>
      <c r="F23" s="27"/>
      <c r="G23" s="27"/>
      <c r="H23" s="27"/>
    </row>
    <row r="24" spans="1:8" ht="12.75">
      <c r="A24" s="28"/>
      <c r="B24" s="29"/>
      <c r="C24" s="29"/>
      <c r="D24" s="29"/>
      <c r="E24" s="26"/>
      <c r="F24" s="27"/>
      <c r="G24" s="27"/>
      <c r="H24" s="27"/>
    </row>
    <row r="25" spans="1:13" ht="35.25" customHeight="1" thickBot="1">
      <c r="A25" s="30"/>
      <c r="B25" s="31" t="s">
        <v>37</v>
      </c>
      <c r="C25" s="32">
        <f>B14</f>
        <v>2001</v>
      </c>
      <c r="D25" s="33"/>
      <c r="E25" s="34" t="s">
        <v>28</v>
      </c>
      <c r="F25" s="32">
        <f>B15</f>
        <v>2004</v>
      </c>
      <c r="G25" s="35"/>
      <c r="H25" s="31" t="s">
        <v>29</v>
      </c>
      <c r="I25" s="32">
        <f>F25+3</f>
        <v>2007</v>
      </c>
      <c r="J25" s="35"/>
      <c r="K25" s="31" t="s">
        <v>30</v>
      </c>
      <c r="L25" s="32">
        <f>I25+3</f>
        <v>2010</v>
      </c>
      <c r="M25" s="35"/>
    </row>
    <row r="26" spans="1:13" ht="12.75">
      <c r="A26" s="36" t="s">
        <v>7</v>
      </c>
      <c r="B26" s="37">
        <f>B18</f>
        <v>2899.76</v>
      </c>
      <c r="C26" s="9"/>
      <c r="D26" s="9"/>
      <c r="E26" s="10">
        <f>B26</f>
        <v>2899.76</v>
      </c>
      <c r="F26" s="9"/>
      <c r="G26" s="38"/>
      <c r="H26" s="37">
        <f>E26</f>
        <v>2899.76</v>
      </c>
      <c r="I26" s="9"/>
      <c r="J26" s="38"/>
      <c r="K26" s="37">
        <f>H26</f>
        <v>2899.76</v>
      </c>
      <c r="L26" s="9"/>
      <c r="M26" s="38"/>
    </row>
    <row r="27" spans="1:13" ht="12.75">
      <c r="A27" s="36" t="s">
        <v>8</v>
      </c>
      <c r="B27" s="9">
        <v>1</v>
      </c>
      <c r="C27" s="9"/>
      <c r="D27" s="9"/>
      <c r="E27" s="8">
        <v>1.1</v>
      </c>
      <c r="F27" s="9"/>
      <c r="G27" s="38"/>
      <c r="H27" s="9">
        <f>E27*1.1</f>
        <v>1.2100000000000002</v>
      </c>
      <c r="I27" s="9"/>
      <c r="J27" s="38"/>
      <c r="K27" s="9">
        <f>H27*1.1</f>
        <v>1.3310000000000004</v>
      </c>
      <c r="L27" s="9"/>
      <c r="M27" s="38"/>
    </row>
    <row r="28" spans="1:13" ht="12.75">
      <c r="A28" s="36" t="s">
        <v>9</v>
      </c>
      <c r="B28" s="37">
        <f>B26*B27</f>
        <v>2899.76</v>
      </c>
      <c r="C28" s="9" t="s">
        <v>10</v>
      </c>
      <c r="D28" s="37">
        <f>(B28*12)/52</f>
        <v>669.1753846153847</v>
      </c>
      <c r="E28" s="10">
        <f>E26*E27</f>
        <v>3189.7360000000003</v>
      </c>
      <c r="F28" s="9" t="s">
        <v>10</v>
      </c>
      <c r="G28" s="39">
        <f>(E28*12)/52</f>
        <v>736.0929230769232</v>
      </c>
      <c r="H28" s="37">
        <f>H26*H27</f>
        <v>3508.7096000000006</v>
      </c>
      <c r="I28" s="9" t="s">
        <v>10</v>
      </c>
      <c r="J28" s="39">
        <f>(H28*12)/52</f>
        <v>809.7022153846156</v>
      </c>
      <c r="K28" s="37">
        <f>K26*K27</f>
        <v>3859.5805600000012</v>
      </c>
      <c r="L28" s="9" t="s">
        <v>10</v>
      </c>
      <c r="M28" s="39">
        <f>(K28*12)/52</f>
        <v>890.6724369230772</v>
      </c>
    </row>
    <row r="29" spans="1:13" ht="12.75">
      <c r="A29" s="36" t="s">
        <v>44</v>
      </c>
      <c r="B29" s="9"/>
      <c r="C29" s="9"/>
      <c r="D29" s="37">
        <f>B9</f>
        <v>557.6466666666666</v>
      </c>
      <c r="E29" s="8"/>
      <c r="F29" s="9"/>
      <c r="G29" s="39">
        <f>B9</f>
        <v>557.6466666666666</v>
      </c>
      <c r="H29" s="9"/>
      <c r="I29" s="9"/>
      <c r="J29" s="39">
        <f>B9</f>
        <v>557.6466666666666</v>
      </c>
      <c r="K29" s="9"/>
      <c r="L29" s="9"/>
      <c r="M29" s="39">
        <f>B9</f>
        <v>557.6466666666666</v>
      </c>
    </row>
    <row r="30" spans="1:13" ht="12.75">
      <c r="A30" s="36" t="s">
        <v>11</v>
      </c>
      <c r="B30" s="9"/>
      <c r="C30" s="9"/>
      <c r="D30" s="37">
        <f>IF(D28&gt;D29,D28,D29)</f>
        <v>669.1753846153847</v>
      </c>
      <c r="E30" s="8"/>
      <c r="F30" s="9"/>
      <c r="G30" s="39">
        <f>IF(G28&gt;G29,G28,G29)</f>
        <v>736.0929230769232</v>
      </c>
      <c r="H30" s="9"/>
      <c r="I30" s="9"/>
      <c r="J30" s="39">
        <f>IF(J28&gt;J29,J28,J29)</f>
        <v>809.7022153846156</v>
      </c>
      <c r="K30" s="9"/>
      <c r="L30" s="9"/>
      <c r="M30" s="39">
        <f>IF(M28&gt;M29,M28,M29)</f>
        <v>890.6724369230772</v>
      </c>
    </row>
    <row r="31" spans="1:13" ht="12.75">
      <c r="A31" s="36" t="s">
        <v>12</v>
      </c>
      <c r="B31" s="37">
        <f>B16</f>
        <v>1589</v>
      </c>
      <c r="C31" s="9" t="s">
        <v>10</v>
      </c>
      <c r="D31" s="37">
        <f>(B31*12)/52</f>
        <v>366.6923076923077</v>
      </c>
      <c r="E31" s="10">
        <f>B16</f>
        <v>1589</v>
      </c>
      <c r="F31" s="9" t="s">
        <v>10</v>
      </c>
      <c r="G31" s="39">
        <f>(E31*12)/52</f>
        <v>366.6923076923077</v>
      </c>
      <c r="H31" s="37">
        <f>B16</f>
        <v>1589</v>
      </c>
      <c r="I31" s="9" t="s">
        <v>10</v>
      </c>
      <c r="J31" s="39">
        <f>(H31*12)/52</f>
        <v>366.6923076923077</v>
      </c>
      <c r="K31" s="37">
        <f>B16</f>
        <v>1589</v>
      </c>
      <c r="L31" s="9" t="s">
        <v>10</v>
      </c>
      <c r="M31" s="39">
        <f>(K31*12)/52</f>
        <v>366.6923076923077</v>
      </c>
    </row>
    <row r="32" spans="1:13" ht="12.75">
      <c r="A32" s="36" t="s">
        <v>13</v>
      </c>
      <c r="B32" s="9"/>
      <c r="C32" s="9"/>
      <c r="D32" s="37">
        <f>D30-D31</f>
        <v>302.483076923077</v>
      </c>
      <c r="E32" s="8"/>
      <c r="F32" s="9"/>
      <c r="G32" s="39">
        <f>G30-G31</f>
        <v>369.4006153846155</v>
      </c>
      <c r="H32" s="9"/>
      <c r="I32" s="9"/>
      <c r="J32" s="39">
        <f>J30-J31</f>
        <v>443.0099076923079</v>
      </c>
      <c r="K32" s="9"/>
      <c r="L32" s="9"/>
      <c r="M32" s="39">
        <f>M30-M31</f>
        <v>523.9801292307695</v>
      </c>
    </row>
    <row r="33" spans="1:13" ht="12.75">
      <c r="A33" s="40" t="s">
        <v>32</v>
      </c>
      <c r="B33" s="41"/>
      <c r="C33" s="42"/>
      <c r="D33" s="43">
        <f>D32*0.2</f>
        <v>60.49661538461541</v>
      </c>
      <c r="E33" s="41"/>
      <c r="F33" s="42"/>
      <c r="G33" s="43">
        <f>G32*0.2</f>
        <v>73.8801230769231</v>
      </c>
      <c r="H33" s="41"/>
      <c r="I33" s="42"/>
      <c r="J33" s="43">
        <f>J32*0.2</f>
        <v>88.60198153846159</v>
      </c>
      <c r="K33" s="41"/>
      <c r="L33" s="42"/>
      <c r="M33" s="43">
        <f>M32*0.2</f>
        <v>104.79602584615391</v>
      </c>
    </row>
    <row r="34" spans="1:13" ht="36.75" customHeight="1">
      <c r="A34" s="27"/>
      <c r="B34" s="69" t="str">
        <f>IF((D32+D33)&gt;$B$9,"STOP: Do Not Use These Figures - Full TTD Must Be Paid","continue")</f>
        <v>continue</v>
      </c>
      <c r="C34" s="70"/>
      <c r="D34" s="70"/>
      <c r="E34" s="69" t="str">
        <f>IF((G32+G33)&gt;$B$9,"STOP: Do Not Use These Figures - Full TTD Must Be Paid","continue")</f>
        <v>continue</v>
      </c>
      <c r="F34" s="70"/>
      <c r="G34" s="70"/>
      <c r="H34" s="69" t="str">
        <f>IF((J32+J33)&gt;$B$9,"STOP: Do Not Use These Figures - Full TTD Must Be Paid","continue")</f>
        <v>continue</v>
      </c>
      <c r="I34" s="70"/>
      <c r="J34" s="70"/>
      <c r="K34" s="69" t="str">
        <f>IF((M32+M33)&gt;$B$9,"STOP: Do Not Use These Figures - Full TTD Must Be Paid","continue")</f>
        <v>STOP: Do Not Use These Figures - Full TTD Must Be Paid</v>
      </c>
      <c r="L34" s="70"/>
      <c r="M34" s="70"/>
    </row>
    <row r="35" spans="1:13" ht="12.75">
      <c r="A35" s="27"/>
      <c r="B35" s="9"/>
      <c r="C35" s="9"/>
      <c r="D35" s="37"/>
      <c r="E35" s="9"/>
      <c r="F35" s="9"/>
      <c r="G35" s="37"/>
      <c r="H35" s="9"/>
      <c r="I35" s="9"/>
      <c r="J35" s="37"/>
      <c r="K35" s="9"/>
      <c r="L35" s="9"/>
      <c r="M35" s="37"/>
    </row>
    <row r="36" spans="1:8" ht="37.5" customHeight="1">
      <c r="A36" s="71" t="s">
        <v>38</v>
      </c>
      <c r="B36" s="71"/>
      <c r="C36" s="71"/>
      <c r="D36" s="71"/>
      <c r="E36" s="71"/>
      <c r="F36" s="71"/>
      <c r="G36" s="71"/>
      <c r="H36" s="71"/>
    </row>
    <row r="37" spans="1:8" ht="12.75">
      <c r="A37" s="72"/>
      <c r="B37" s="71"/>
      <c r="C37" s="71"/>
      <c r="D37" s="71"/>
      <c r="E37" s="71"/>
      <c r="F37" s="71"/>
      <c r="G37" s="71"/>
      <c r="H37" s="71"/>
    </row>
    <row r="38" ht="12.75">
      <c r="A38" s="5" t="s">
        <v>43</v>
      </c>
    </row>
    <row r="41" spans="1:8" ht="37.5" customHeight="1">
      <c r="A41" s="44" t="s">
        <v>14</v>
      </c>
      <c r="B41" s="45" t="s">
        <v>15</v>
      </c>
      <c r="C41" s="45" t="s">
        <v>16</v>
      </c>
      <c r="D41" s="45" t="s">
        <v>17</v>
      </c>
      <c r="E41" s="45" t="s">
        <v>18</v>
      </c>
      <c r="F41" s="45" t="s">
        <v>19</v>
      </c>
      <c r="G41" s="45" t="s">
        <v>20</v>
      </c>
      <c r="H41" s="45" t="s">
        <v>21</v>
      </c>
    </row>
    <row r="42" spans="1:8" ht="12.75">
      <c r="A42" s="46" t="s">
        <v>14</v>
      </c>
      <c r="B42" s="47" t="s">
        <v>45</v>
      </c>
      <c r="C42" s="47">
        <v>12</v>
      </c>
      <c r="D42" s="48">
        <f>IF(B34="continue",(D32+D33),B9)</f>
        <v>362.9796923076924</v>
      </c>
      <c r="E42" s="48">
        <f>C42*D42</f>
        <v>4355.756307692309</v>
      </c>
      <c r="F42" s="49">
        <f>B$17</f>
        <v>0.06</v>
      </c>
      <c r="G42" s="48">
        <f>PV((F42/52),C42,D42,0,0)</f>
        <v>-4323.263282599075</v>
      </c>
      <c r="H42" s="50">
        <f>-(G42)</f>
        <v>4323.263282599075</v>
      </c>
    </row>
    <row r="43" spans="1:8" ht="12.75">
      <c r="A43" s="8" t="s">
        <v>14</v>
      </c>
      <c r="B43" s="8" t="s">
        <v>46</v>
      </c>
      <c r="C43" s="36">
        <v>156</v>
      </c>
      <c r="D43" s="51">
        <f>IF(E34="continue",(G32+G33),B9)</f>
        <v>443.2807384615386</v>
      </c>
      <c r="E43" s="51">
        <f>C43*D43</f>
        <v>69151.79520000002</v>
      </c>
      <c r="F43" s="52">
        <f>B$17</f>
        <v>0.06</v>
      </c>
      <c r="G43" s="51">
        <f>PV((F43/52),C43,D43,0,0)</f>
        <v>-63252.03724379036</v>
      </c>
      <c r="H43" s="53">
        <f>PV((F43/52),C42,0,G43,0)</f>
        <v>62382.7730695528</v>
      </c>
    </row>
    <row r="44" spans="1:8" ht="12.75">
      <c r="A44" s="8" t="s">
        <v>14</v>
      </c>
      <c r="B44" s="54" t="s">
        <v>47</v>
      </c>
      <c r="C44" s="36">
        <v>156</v>
      </c>
      <c r="D44" s="51">
        <f>IF(H34="continue",(J32+J33),B9)</f>
        <v>531.6118892307695</v>
      </c>
      <c r="E44" s="51">
        <f>C44*D44</f>
        <v>82931.45472000004</v>
      </c>
      <c r="F44" s="52">
        <f>B$17</f>
        <v>0.06</v>
      </c>
      <c r="G44" s="51">
        <f>PV((F44/52),C44,D44,0,0)</f>
        <v>-75856.07065528727</v>
      </c>
      <c r="H44" s="53">
        <f>PV((F44/52),(C43+C42),0,G44,0)</f>
        <v>62496.048586039324</v>
      </c>
    </row>
    <row r="45" spans="1:8" ht="13.5" thickBot="1">
      <c r="A45" s="55" t="s">
        <v>14</v>
      </c>
      <c r="B45" s="55" t="s">
        <v>48</v>
      </c>
      <c r="C45" s="56">
        <v>1196</v>
      </c>
      <c r="D45" s="57">
        <f>IF(K34="continue",(M32+M33),B9)</f>
        <v>557.6466666666666</v>
      </c>
      <c r="E45" s="57">
        <f>C45*D45</f>
        <v>666945.4133333333</v>
      </c>
      <c r="F45" s="58">
        <f>B$17</f>
        <v>0.06</v>
      </c>
      <c r="G45" s="57">
        <f>PV((F45/52),C45,D45,0,0)</f>
        <v>-361610.66293486</v>
      </c>
      <c r="H45" s="59">
        <f>PV((F45/52),(C44+C43+C42),0,G45,0)</f>
        <v>248871.69365943078</v>
      </c>
    </row>
    <row r="46" spans="1:8" ht="14.25" thickBot="1" thickTop="1">
      <c r="A46" s="60"/>
      <c r="B46" s="61" t="s">
        <v>22</v>
      </c>
      <c r="C46" s="62">
        <f>SUM(C42:C45)</f>
        <v>1520</v>
      </c>
      <c r="D46" s="63"/>
      <c r="E46" s="63">
        <f>SUM(E42:E45)</f>
        <v>823384.4195610257</v>
      </c>
      <c r="F46" s="63"/>
      <c r="G46" s="63">
        <f>SUM(G42:G45)</f>
        <v>-505042.03411653667</v>
      </c>
      <c r="H46" s="63">
        <f>SUM(H42:H45)</f>
        <v>378073.77859762195</v>
      </c>
    </row>
    <row r="47" spans="4:6" ht="13.5" thickTop="1">
      <c r="D47" s="23"/>
      <c r="E47" s="23"/>
      <c r="F47" s="23"/>
    </row>
    <row r="48" spans="1:9" ht="27" customHeight="1">
      <c r="A48" s="71" t="s">
        <v>40</v>
      </c>
      <c r="B48" s="71"/>
      <c r="C48" s="71"/>
      <c r="D48" s="71"/>
      <c r="E48" s="71"/>
      <c r="F48" s="71"/>
      <c r="G48" s="71"/>
      <c r="H48" s="71"/>
      <c r="I48" s="71"/>
    </row>
    <row r="49" spans="4:6" ht="12.75">
      <c r="D49" s="23"/>
      <c r="E49" s="23"/>
      <c r="F49" s="23"/>
    </row>
    <row r="50" spans="4:6" ht="12.75">
      <c r="D50" s="23"/>
      <c r="E50" s="23"/>
      <c r="F50" s="23"/>
    </row>
    <row r="51" spans="2:6" ht="12.75">
      <c r="B51" s="23"/>
      <c r="D51" s="23"/>
      <c r="E51" s="23"/>
      <c r="F51" s="23"/>
    </row>
    <row r="52" spans="1:8" ht="42" customHeight="1">
      <c r="A52" s="64" t="s">
        <v>23</v>
      </c>
      <c r="B52" s="45" t="s">
        <v>15</v>
      </c>
      <c r="C52" s="45" t="s">
        <v>16</v>
      </c>
      <c r="D52" s="45" t="s">
        <v>24</v>
      </c>
      <c r="E52" s="45" t="s">
        <v>18</v>
      </c>
      <c r="F52" s="45" t="s">
        <v>19</v>
      </c>
      <c r="G52" s="45" t="s">
        <v>20</v>
      </c>
      <c r="H52" s="45" t="s">
        <v>21</v>
      </c>
    </row>
    <row r="53" spans="1:8" ht="12.75">
      <c r="A53" s="46" t="s">
        <v>14</v>
      </c>
      <c r="B53" s="47" t="str">
        <f aca="true" t="shared" si="0" ref="B53:C55">B42</f>
        <v>10/7/03 - 12/31/03</v>
      </c>
      <c r="C53" s="47">
        <f>C42</f>
        <v>12</v>
      </c>
      <c r="D53" s="48">
        <f>IF(B34="continue",D33,B10)</f>
        <v>60.49661538461541</v>
      </c>
      <c r="E53" s="48">
        <f>C53*D53</f>
        <v>725.9593846153849</v>
      </c>
      <c r="F53" s="49">
        <f>B$17</f>
        <v>0.06</v>
      </c>
      <c r="G53" s="48">
        <f>PV((F53/52),C53,D53,0,0)</f>
        <v>-720.5438804331792</v>
      </c>
      <c r="H53" s="50">
        <f>-(G53)</f>
        <v>720.5438804331792</v>
      </c>
    </row>
    <row r="54" spans="1:8" ht="12.75">
      <c r="A54" s="8" t="s">
        <v>14</v>
      </c>
      <c r="B54" s="36" t="str">
        <f t="shared" si="0"/>
        <v>1/1/04 - 12/31/06</v>
      </c>
      <c r="C54" s="36">
        <f t="shared" si="0"/>
        <v>156</v>
      </c>
      <c r="D54" s="51">
        <f>IF(E34="continue",G33,B10)</f>
        <v>73.8801230769231</v>
      </c>
      <c r="E54" s="51">
        <f>C54*D54</f>
        <v>11525.299200000003</v>
      </c>
      <c r="F54" s="52">
        <f>B$17</f>
        <v>0.06</v>
      </c>
      <c r="G54" s="51">
        <f>PV((F54/52),C54,D54,0,0)</f>
        <v>-10542.006207298393</v>
      </c>
      <c r="H54" s="53">
        <f>PV((F54/52),C53,0,G54,0)</f>
        <v>10397.128844925468</v>
      </c>
    </row>
    <row r="55" spans="1:8" ht="12.75">
      <c r="A55" s="8" t="s">
        <v>14</v>
      </c>
      <c r="B55" s="36" t="str">
        <f t="shared" si="0"/>
        <v>1/1/2007 - 12/31/09</v>
      </c>
      <c r="C55" s="36">
        <f t="shared" si="0"/>
        <v>156</v>
      </c>
      <c r="D55" s="51">
        <f>IF(H34="continue",J33,B10)</f>
        <v>88.60198153846159</v>
      </c>
      <c r="E55" s="51">
        <f>C55*D55</f>
        <v>13821.909120000008</v>
      </c>
      <c r="F55" s="52">
        <f>B$17</f>
        <v>0.06</v>
      </c>
      <c r="G55" s="51">
        <f>PV((F55/52),C55,D55,0,0)</f>
        <v>-12642.67844254788</v>
      </c>
      <c r="H55" s="53">
        <f>PV((F55/52),(C54+C53),0,G55,0)</f>
        <v>10416.008097673222</v>
      </c>
    </row>
    <row r="56" spans="1:8" ht="13.5" thickBot="1">
      <c r="A56" s="55" t="s">
        <v>14</v>
      </c>
      <c r="B56" s="65" t="s">
        <v>49</v>
      </c>
      <c r="C56" s="56">
        <v>176</v>
      </c>
      <c r="D56" s="57">
        <f>IF(K34="continue",M33,B10)</f>
        <v>111.52933333333334</v>
      </c>
      <c r="E56" s="57">
        <f>C56*D56</f>
        <v>19629.162666666667</v>
      </c>
      <c r="F56" s="58">
        <f>B$17</f>
        <v>0.06</v>
      </c>
      <c r="G56" s="57">
        <f>PV((F56/52),C56,D56,0,0)</f>
        <v>-17755.14890106129</v>
      </c>
      <c r="H56" s="59">
        <f>PV((F56/52),(C55+C54+C53),0,G56,0)</f>
        <v>12219.64513523898</v>
      </c>
    </row>
    <row r="57" spans="1:8" ht="14.25" thickBot="1" thickTop="1">
      <c r="A57" s="60"/>
      <c r="B57" s="61" t="s">
        <v>22</v>
      </c>
      <c r="C57" s="62">
        <f>SUM(C53:C56)</f>
        <v>500</v>
      </c>
      <c r="D57" s="63"/>
      <c r="E57" s="63">
        <f>SUM(E53:E56)</f>
        <v>45702.33037128206</v>
      </c>
      <c r="F57" s="63"/>
      <c r="G57" s="63">
        <f>SUM(G53:G56)</f>
        <v>-41660.37743134074</v>
      </c>
      <c r="H57" s="63">
        <f>SUM(H53:H56)</f>
        <v>33753.32595827085</v>
      </c>
    </row>
    <row r="58" spans="3:6" ht="21" customHeight="1" thickTop="1">
      <c r="C58" s="66">
        <f>IF((C57&lt;=500),"","ERROR")</f>
      </c>
      <c r="D58" s="23"/>
      <c r="E58" s="23"/>
      <c r="F58" s="23"/>
    </row>
    <row r="59" spans="1:8" ht="12.75">
      <c r="A59" s="71" t="s">
        <v>25</v>
      </c>
      <c r="B59" s="71"/>
      <c r="C59" s="71"/>
      <c r="D59" s="71"/>
      <c r="E59" s="71"/>
      <c r="F59" s="71"/>
      <c r="G59" s="71"/>
      <c r="H59" s="71"/>
    </row>
    <row r="60" spans="4:6" ht="12.75">
      <c r="D60" s="23"/>
      <c r="E60" s="23"/>
      <c r="F60" s="23"/>
    </row>
    <row r="64" spans="1:3" s="3" customFormat="1" ht="12.75">
      <c r="A64" s="5"/>
      <c r="B64" s="5"/>
      <c r="C64" s="67" t="s">
        <v>26</v>
      </c>
    </row>
    <row r="66" spans="1:8" ht="39.75" customHeight="1">
      <c r="A66" s="45" t="s">
        <v>27</v>
      </c>
      <c r="B66" s="45" t="s">
        <v>15</v>
      </c>
      <c r="C66" s="45" t="s">
        <v>16</v>
      </c>
      <c r="D66" s="45" t="s">
        <v>17</v>
      </c>
      <c r="E66" s="45" t="s">
        <v>18</v>
      </c>
      <c r="F66" s="45" t="s">
        <v>19</v>
      </c>
      <c r="G66" s="45" t="s">
        <v>20</v>
      </c>
      <c r="H66" s="45" t="s">
        <v>21</v>
      </c>
    </row>
    <row r="67" spans="1:8" ht="12.75">
      <c r="A67" s="46" t="s">
        <v>14</v>
      </c>
      <c r="B67" s="47" t="str">
        <f>B53</f>
        <v>10/7/03 - 12/31/03</v>
      </c>
      <c r="C67" s="47">
        <f>C53</f>
        <v>12</v>
      </c>
      <c r="D67" s="48">
        <f>D42-D53</f>
        <v>302.48307692307696</v>
      </c>
      <c r="E67" s="48">
        <f>C67*D67</f>
        <v>3629.7969230769236</v>
      </c>
      <c r="F67" s="49">
        <f>B$17</f>
        <v>0.06</v>
      </c>
      <c r="G67" s="48">
        <f>PV((F67/52),C67,D67,0,0)</f>
        <v>-3602.719402165895</v>
      </c>
      <c r="H67" s="50">
        <f>-(G67)</f>
        <v>3602.719402165895</v>
      </c>
    </row>
    <row r="68" spans="1:8" ht="12.75">
      <c r="A68" s="8" t="s">
        <v>14</v>
      </c>
      <c r="B68" s="36" t="str">
        <f aca="true" t="shared" si="1" ref="B68:C70">B54</f>
        <v>1/1/04 - 12/31/06</v>
      </c>
      <c r="C68" s="36">
        <f t="shared" si="1"/>
        <v>156</v>
      </c>
      <c r="D68" s="51">
        <f>D43-D54</f>
        <v>369.4006153846155</v>
      </c>
      <c r="E68" s="51">
        <f>C68*D68</f>
        <v>57626.496000000014</v>
      </c>
      <c r="F68" s="52">
        <f>B$17</f>
        <v>0.06</v>
      </c>
      <c r="G68" s="51">
        <f>PV((F68/52),C68,D68,0,0)</f>
        <v>-52710.031036491964</v>
      </c>
      <c r="H68" s="53">
        <f>PV((F68/52),C67,0,G68,0)</f>
        <v>51985.64422462734</v>
      </c>
    </row>
    <row r="69" spans="1:8" ht="12.75">
      <c r="A69" s="8" t="s">
        <v>14</v>
      </c>
      <c r="B69" s="36" t="str">
        <f t="shared" si="1"/>
        <v>1/1/2007 - 12/31/09</v>
      </c>
      <c r="C69" s="36">
        <f t="shared" si="1"/>
        <v>156</v>
      </c>
      <c r="D69" s="51">
        <f>D44-D55</f>
        <v>443.00990769230793</v>
      </c>
      <c r="E69" s="51">
        <f>C69*D69</f>
        <v>69109.54560000004</v>
      </c>
      <c r="F69" s="52">
        <f>B$17</f>
        <v>0.06</v>
      </c>
      <c r="G69" s="51">
        <f>PV((F69/52),C69,D69,0,0)</f>
        <v>-63213.392212739396</v>
      </c>
      <c r="H69" s="53">
        <f>PV((F69/52),(C68+C67),0,G69,0)</f>
        <v>52080.04048836611</v>
      </c>
    </row>
    <row r="70" spans="1:8" ht="12.75">
      <c r="A70" s="8" t="s">
        <v>14</v>
      </c>
      <c r="B70" s="36" t="str">
        <f t="shared" si="1"/>
        <v>1/1/10 - 5/1/13</v>
      </c>
      <c r="C70" s="36">
        <f t="shared" si="1"/>
        <v>176</v>
      </c>
      <c r="D70" s="51">
        <f>D45-D56</f>
        <v>446.1173333333333</v>
      </c>
      <c r="E70" s="51">
        <f>C70*D70</f>
        <v>78516.65066666667</v>
      </c>
      <c r="F70" s="52">
        <f>B$17</f>
        <v>0.06</v>
      </c>
      <c r="G70" s="51">
        <f>PV((F70/52),C70,D70,0,0)</f>
        <v>-71020.59560424516</v>
      </c>
      <c r="H70" s="53">
        <f>PV((F70/52),(C69+C68+C67),0,G70,0)</f>
        <v>48878.58054095592</v>
      </c>
    </row>
    <row r="71" spans="1:8" ht="13.5" thickBot="1">
      <c r="A71" s="55" t="s">
        <v>14</v>
      </c>
      <c r="B71" s="56" t="s">
        <v>50</v>
      </c>
      <c r="C71" s="68">
        <f>C46-C57</f>
        <v>1020</v>
      </c>
      <c r="D71" s="57">
        <f>B9</f>
        <v>557.6466666666666</v>
      </c>
      <c r="E71" s="57">
        <f>C71*D71</f>
        <v>568799.6</v>
      </c>
      <c r="F71" s="58">
        <f>B$17</f>
        <v>0.06</v>
      </c>
      <c r="G71" s="57">
        <f>PV((F71/52),C71,D71,0,0)</f>
        <v>-334229.12849827297</v>
      </c>
      <c r="H71" s="59">
        <f>PV((F71/52),(C70+C69+C68+C67),0,G71,0)</f>
        <v>187773.46798323584</v>
      </c>
    </row>
    <row r="72" spans="1:8" ht="14.25" thickBot="1" thickTop="1">
      <c r="A72" s="60"/>
      <c r="B72" s="61" t="s">
        <v>22</v>
      </c>
      <c r="C72" s="62">
        <f>C46</f>
        <v>1520</v>
      </c>
      <c r="D72" s="63"/>
      <c r="E72" s="63">
        <f>SUM(E67:E71)</f>
        <v>777682.0891897436</v>
      </c>
      <c r="F72" s="63"/>
      <c r="G72" s="63">
        <f>SUM(G67:G71)</f>
        <v>-524775.8667539153</v>
      </c>
      <c r="H72" s="63">
        <f>SUM(H67:H71)</f>
        <v>344320.45263935113</v>
      </c>
    </row>
    <row r="73" spans="4:6" ht="13.5" thickTop="1">
      <c r="D73" s="23"/>
      <c r="E73" s="23"/>
      <c r="F73" s="23"/>
    </row>
    <row r="74" spans="4:6" ht="12.75">
      <c r="D74" s="23"/>
      <c r="E74" s="23"/>
      <c r="F74" s="23"/>
    </row>
  </sheetData>
  <mergeCells count="8">
    <mergeCell ref="K34:M34"/>
    <mergeCell ref="A36:H36"/>
    <mergeCell ref="A37:H37"/>
    <mergeCell ref="A59:H59"/>
    <mergeCell ref="B34:D34"/>
    <mergeCell ref="E34:G34"/>
    <mergeCell ref="H34:J34"/>
    <mergeCell ref="A48:I48"/>
  </mergeCells>
  <conditionalFormatting sqref="B34:M34">
    <cfRule type="cellIs" priority="1" dxfId="0" operator="equal" stopIfTrue="1">
      <formula>"STOP: Do Not Use These Figures - Full TTD Must Be Paid"</formula>
    </cfRule>
  </conditionalFormatting>
  <conditionalFormatting sqref="C58">
    <cfRule type="cellIs" priority="2" dxfId="0" operator="equal" stopIfTrue="1">
      <formula>"ERROR"</formula>
    </cfRule>
  </conditionalFormatting>
  <printOptions/>
  <pageMargins left="0.75" right="0.75" top="1" bottom="1" header="0.5" footer="0.5"/>
  <pageSetup fitToHeight="1" fitToWidth="1" horizontalDpi="300" verticalDpi="300" orientation="landscape" scale="43"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Gregory A. Pitts</dc:creator>
  <cp:keywords/>
  <dc:description/>
  <cp:lastModifiedBy>Valued Gateway Client</cp:lastModifiedBy>
  <cp:lastPrinted>2004-06-14T21:49:10Z</cp:lastPrinted>
  <dcterms:created xsi:type="dcterms:W3CDTF">2004-03-17T17:48:12Z</dcterms:created>
  <dcterms:modified xsi:type="dcterms:W3CDTF">2004-06-15T13:38:34Z</dcterms:modified>
  <cp:category/>
  <cp:version/>
  <cp:contentType/>
  <cp:contentStatus/>
</cp:coreProperties>
</file>